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<sst xmlns="http://schemas.openxmlformats.org/spreadsheetml/2006/main" count="257" uniqueCount="231">
  <si>
    <t>海口综合保税区管理委员会2021年度部门预算情况表（总表）</t>
  </si>
  <si>
    <t>单位：万元</t>
  </si>
  <si>
    <t>序号</t>
  </si>
  <si>
    <r>
      <rPr>
        <b/>
        <sz val="12"/>
        <rFont val="黑体"/>
        <charset val="134"/>
      </rPr>
      <t>2021</t>
    </r>
    <r>
      <rPr>
        <b/>
        <sz val="12"/>
        <rFont val="宋体"/>
        <charset val="134"/>
      </rPr>
      <t>年预算收入</t>
    </r>
  </si>
  <si>
    <t>备注</t>
  </si>
  <si>
    <r>
      <rPr>
        <sz val="16"/>
        <rFont val="黑体"/>
        <charset val="134"/>
      </rPr>
      <t>2</t>
    </r>
    <r>
      <rPr>
        <sz val="16"/>
        <rFont val="黑体"/>
        <charset val="134"/>
      </rPr>
      <t>021年预计总盘子</t>
    </r>
  </si>
  <si>
    <t>一、财政体制款收入合计数</t>
  </si>
  <si>
    <t xml:space="preserve">     （一）财政体制款</t>
  </si>
  <si>
    <t xml:space="preserve">     （二）土地转让收入</t>
  </si>
  <si>
    <t xml:space="preserve">     （三）利息收入</t>
  </si>
  <si>
    <t xml:space="preserve">     （四）废品回收</t>
  </si>
  <si>
    <t xml:space="preserve">     （五）2019年税收超收奖励</t>
  </si>
  <si>
    <t xml:space="preserve">     （六）专项资金</t>
  </si>
  <si>
    <t>二、往年结余</t>
  </si>
  <si>
    <t>项目名称</t>
  </si>
  <si>
    <t>2021年预算支出</t>
  </si>
  <si>
    <t>资金使用渠道</t>
  </si>
  <si>
    <t>预算安排支出合计</t>
  </si>
  <si>
    <t>一、基本支出</t>
  </si>
  <si>
    <t xml:space="preserve">   其中：1、人员支出</t>
  </si>
  <si>
    <t>本年收入</t>
  </si>
  <si>
    <t xml:space="preserve">         2、公用经费支出</t>
  </si>
  <si>
    <t>二、项目支出</t>
  </si>
  <si>
    <t>1.履行相关职责工作经费支出</t>
  </si>
  <si>
    <t>“一般公共服务支出”科目</t>
  </si>
  <si>
    <t>其中：税收事务</t>
  </si>
  <si>
    <t xml:space="preserve">      海关事务</t>
  </si>
  <si>
    <t xml:space="preserve">      工商行政管理事务（海口市市场监督管理局）</t>
  </si>
  <si>
    <t>工商工作经费</t>
  </si>
  <si>
    <t xml:space="preserve">      公共安全支出</t>
  </si>
  <si>
    <t>公安工作经费</t>
  </si>
  <si>
    <t xml:space="preserve">      社会保障和就业支出</t>
  </si>
  <si>
    <t>扶贫及振兴乡村经费</t>
  </si>
  <si>
    <t xml:space="preserve">      医疗卫生与计划生育支出</t>
  </si>
  <si>
    <t>医疗及计划生育经费</t>
  </si>
  <si>
    <t xml:space="preserve">      其他支出</t>
  </si>
  <si>
    <t>其他不可预计经费</t>
  </si>
  <si>
    <t>2.产业政策扶持奖励等支出</t>
  </si>
  <si>
    <r>
      <rPr>
        <b/>
        <sz val="10"/>
        <rFont val="宋体"/>
        <charset val="134"/>
      </rPr>
      <t>“支持中小企业发展和管理”二级科目；2</t>
    </r>
    <r>
      <rPr>
        <b/>
        <sz val="10"/>
        <rFont val="宋体"/>
        <charset val="134"/>
      </rPr>
      <t>021年定2000万元总盘子</t>
    </r>
  </si>
  <si>
    <t>其中：一般贸易进出口补贴</t>
  </si>
  <si>
    <t xml:space="preserve">     推动园区高质量发展的若干规定奖励</t>
  </si>
  <si>
    <t>《关于推进跨境电子商务业务发展的奖励措施》-跨境电商物流费奖励</t>
  </si>
  <si>
    <t>《关于推进跨境电子商务业务发展的奖励措施》-跨境电商检验检测费奖励</t>
  </si>
  <si>
    <r>
      <rPr>
        <b/>
        <sz val="12"/>
        <rFont val="宋体"/>
        <charset val="134"/>
      </rPr>
      <t>3.园区管养支出</t>
    </r>
    <r>
      <rPr>
        <b/>
        <sz val="12"/>
        <rFont val="宋体"/>
        <charset val="134"/>
      </rPr>
      <t>（</t>
    </r>
    <r>
      <rPr>
        <b/>
        <sz val="12"/>
        <rFont val="宋体"/>
        <charset val="134"/>
      </rPr>
      <t>城乡社区支出科目）</t>
    </r>
  </si>
  <si>
    <t>“其他城乡社区支出”二级科目</t>
  </si>
  <si>
    <t>其中：园区水费</t>
  </si>
  <si>
    <t>保税建设报送老区水费及新区除办公区域水费</t>
  </si>
  <si>
    <t xml:space="preserve">      园区电费</t>
  </si>
  <si>
    <t>保税建设报送老区电费及新区除办公区域电费</t>
  </si>
  <si>
    <t xml:space="preserve">      委托保税建设公司新老园区物业管理费用</t>
  </si>
  <si>
    <t>委托物业管理费用</t>
  </si>
  <si>
    <t xml:space="preserve">      委托仓储物流公司口岸等公共区域物业管理费用</t>
  </si>
  <si>
    <t xml:space="preserve">      委托仓储物流公司仓库厂房等固定资产委托管理支出</t>
  </si>
  <si>
    <t xml:space="preserve">      食堂管理费用</t>
  </si>
  <si>
    <t>管理费</t>
  </si>
  <si>
    <t>4.基建（政府投资）项目支出</t>
  </si>
  <si>
    <t>（1）续建项目</t>
  </si>
  <si>
    <r>
      <rPr>
        <b/>
        <sz val="12"/>
        <rFont val="宋体"/>
        <charset val="134"/>
      </rPr>
      <t>其中：</t>
    </r>
    <r>
      <rPr>
        <sz val="11"/>
        <color theme="1"/>
        <rFont val="宋体"/>
        <charset val="134"/>
        <scheme val="minor"/>
      </rPr>
      <t>管委会在建项目支出</t>
    </r>
  </si>
  <si>
    <t>往年结余</t>
  </si>
  <si>
    <t xml:space="preserve">      保税建设公司代建项目支出</t>
  </si>
  <si>
    <t>保发代建项目及代建管理费</t>
  </si>
  <si>
    <t xml:space="preserve">      仓储物流公司代建项目支出</t>
  </si>
  <si>
    <t>仓储代建项目及代建管理费</t>
  </si>
  <si>
    <t>（2）拟新建项目</t>
  </si>
  <si>
    <r>
      <rPr>
        <b/>
        <sz val="12"/>
        <rFont val="宋体"/>
        <charset val="134"/>
      </rPr>
      <t>其中：</t>
    </r>
    <r>
      <rPr>
        <sz val="11"/>
        <color theme="1"/>
        <rFont val="宋体"/>
        <charset val="134"/>
        <scheme val="minor"/>
      </rPr>
      <t>管委会拟新增项目支出</t>
    </r>
  </si>
  <si>
    <t>保发代建项目及管理费</t>
  </si>
  <si>
    <t>仓储物流项目及管理费</t>
  </si>
  <si>
    <t>（3）其他费用</t>
  </si>
  <si>
    <t>6.其他专项类工作经费</t>
  </si>
  <si>
    <t xml:space="preserve">     管委会行政管理事务支出</t>
  </si>
  <si>
    <r>
      <rPr>
        <b/>
        <sz val="14"/>
        <rFont val="黑体"/>
        <charset val="134"/>
      </rPr>
      <t>202</t>
    </r>
    <r>
      <rPr>
        <b/>
        <sz val="14"/>
        <rFont val="黑体"/>
        <charset val="134"/>
      </rPr>
      <t>1</t>
    </r>
    <r>
      <rPr>
        <b/>
        <sz val="14"/>
        <rFont val="黑体"/>
        <charset val="134"/>
      </rPr>
      <t>年期末结余数</t>
    </r>
  </si>
  <si>
    <t xml:space="preserve">     2021年期末本年结余数</t>
  </si>
  <si>
    <t xml:space="preserve">     2021年期末结转结余数</t>
  </si>
  <si>
    <t>2021年海口综保区管委会支出预算表（经费）</t>
  </si>
  <si>
    <t>编制部门：海口综合保税区管理委员会</t>
  </si>
  <si>
    <t>金额单位：万元</t>
  </si>
  <si>
    <t>款</t>
  </si>
  <si>
    <t>代码</t>
  </si>
  <si>
    <t>科目名称</t>
  </si>
  <si>
    <t>全年预算数</t>
  </si>
  <si>
    <t>备 注</t>
  </si>
  <si>
    <t>预算合计数</t>
  </si>
  <si>
    <t>一</t>
  </si>
  <si>
    <t>301</t>
  </si>
  <si>
    <t>工资福利支出</t>
  </si>
  <si>
    <t>30101</t>
  </si>
  <si>
    <t>基本工资</t>
  </si>
  <si>
    <t>公务员基本工资</t>
  </si>
  <si>
    <t>30102</t>
  </si>
  <si>
    <t>津贴补贴</t>
  </si>
  <si>
    <t>公务员各项津贴补贴款</t>
  </si>
  <si>
    <t>30103</t>
  </si>
  <si>
    <t>奖金</t>
  </si>
  <si>
    <r>
      <rPr>
        <sz val="11"/>
        <color theme="1"/>
        <rFont val="宋体"/>
        <charset val="134"/>
        <scheme val="minor"/>
      </rPr>
      <t>年终奖，第1</t>
    </r>
    <r>
      <rPr>
        <sz val="11"/>
        <color theme="1"/>
        <rFont val="宋体"/>
        <charset val="134"/>
        <scheme val="minor"/>
      </rPr>
      <t>3个月基本工资</t>
    </r>
  </si>
  <si>
    <t>30106</t>
  </si>
  <si>
    <t>伙食补助费</t>
  </si>
  <si>
    <t>公务员误餐费</t>
  </si>
  <si>
    <t>30107</t>
  </si>
  <si>
    <t>绩效工资</t>
  </si>
  <si>
    <t>30108</t>
  </si>
  <si>
    <t>机关事业单位基本养老保险费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</si>
  <si>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</si>
  <si>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</si>
  <si>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</si>
  <si>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</si>
  <si>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</si>
  <si>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</si>
  <si>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</si>
  <si>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</si>
  <si>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</si>
  <si>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</si>
  <si>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</si>
  <si>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</si>
  <si>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</si>
  <si>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</si>
  <si>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二</t>
  </si>
  <si>
    <t>302</t>
  </si>
  <si>
    <t>商品和服务支出</t>
  </si>
  <si>
    <t>30201</t>
  </si>
  <si>
    <t>办公费</t>
  </si>
  <si>
    <t>购买按财务制度规定不符合固定资产标准的日常办公用品、书报杂志等支出。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</si>
  <si>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</si>
  <si>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</si>
  <si>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</si>
  <si>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</si>
  <si>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</si>
  <si>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</si>
  <si>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</si>
  <si>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</si>
  <si>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只算新区办公区域水费</t>
  </si>
  <si>
    <t>30206</t>
  </si>
  <si>
    <t>电费</t>
  </si>
  <si>
    <t>只算新区办公区域电费</t>
  </si>
  <si>
    <t>30207</t>
  </si>
  <si>
    <t>邮电费</t>
  </si>
  <si>
    <r>
      <rPr>
        <sz val="11"/>
        <color theme="1"/>
        <rFont val="宋体"/>
        <charset val="134"/>
        <scheme val="minor"/>
      </rPr>
      <t>邮寄文件等1</t>
    </r>
    <r>
      <rPr>
        <sz val="11"/>
        <color theme="1"/>
        <rFont val="宋体"/>
        <charset val="134"/>
        <scheme val="minor"/>
      </rPr>
      <t>.49；电信电话费5*12个月；园管局电信费2*12个月</t>
    </r>
  </si>
  <si>
    <t>30209</t>
  </si>
  <si>
    <t>物业管理费</t>
  </si>
  <si>
    <t>包括综合治理、绿化、卫生等方面的支出。</t>
  </si>
  <si>
    <t>30211</t>
  </si>
  <si>
    <t>差旅费</t>
  </si>
  <si>
    <t>30212</t>
  </si>
  <si>
    <t>因公出国（境）费用</t>
  </si>
  <si>
    <t>30213</t>
  </si>
  <si>
    <t>维修（护）费</t>
  </si>
  <si>
    <t>单位日常开支的固定资产（不包括车船等交通工具）修理和维护费用，网络信息系统运行和维护费用，以及按规定提取的修购基金。</t>
  </si>
  <si>
    <t>30214</t>
  </si>
  <si>
    <t>租赁费</t>
  </si>
  <si>
    <t>30215</t>
  </si>
  <si>
    <t>会议费</t>
  </si>
  <si>
    <t>单位在会议期间按规定开支的住宿费、伙食费、会议室租金、交通费、文件印刷费、医药费等支出。</t>
  </si>
  <si>
    <t>30216</t>
  </si>
  <si>
    <t>培训费</t>
  </si>
  <si>
    <t>反映除因公出国（境）培训费以外的各类培训支出。</t>
  </si>
  <si>
    <t>30217</t>
  </si>
  <si>
    <t>公务招待费</t>
  </si>
  <si>
    <t>将在食堂的招商接待费算入本口径，故比去年预算要多。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</si>
  <si>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</si>
  <si>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</si>
  <si>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</si>
  <si>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</si>
  <si>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</si>
  <si>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</si>
  <si>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</si>
  <si>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</si>
  <si>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支付给单位和个人的劳务费用，如临时聘用人员、钟点工工资，稿费、翻译费、评审费等。</t>
  </si>
  <si>
    <t>30227</t>
  </si>
  <si>
    <t>委托业务费</t>
  </si>
  <si>
    <t>委托外单位办理业务而支付的委托业务费。</t>
  </si>
  <si>
    <t>30228</t>
  </si>
  <si>
    <t>工会经费</t>
  </si>
  <si>
    <t>单位按规定提取的工会经费。</t>
  </si>
  <si>
    <t>30229</t>
  </si>
  <si>
    <t>福利费</t>
  </si>
  <si>
    <t>30231</t>
  </si>
  <si>
    <t>公务用车运行维护费</t>
  </si>
  <si>
    <t>单位按规定保留的公务用车燃料费、维修费、过桥过路费、保险费、安全奖励费用等。</t>
  </si>
  <si>
    <t>30239</t>
  </si>
  <si>
    <t>其他交通费用</t>
  </si>
  <si>
    <t>单位出公务用车运行维护费以外的其他交通费用。</t>
  </si>
  <si>
    <t>30240</t>
  </si>
  <si>
    <t>税金及附加费用</t>
  </si>
  <si>
    <t>30299</t>
  </si>
  <si>
    <t>其他商品和服务支出</t>
  </si>
  <si>
    <t>上诉科目未包括的日常公用支出。如行政赔偿费、诉讼费、国内组织的会员费、来访费、广告宣传、其他劳务费及离休人员特需费、公用经费等。</t>
  </si>
  <si>
    <t>三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</si>
  <si>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</si>
  <si>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</si>
  <si>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</si>
  <si>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</si>
  <si>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</si>
  <si>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</si>
  <si>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</si>
  <si>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</si>
  <si>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</si>
  <si>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</si>
  <si>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</si>
  <si>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</si>
  <si>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</si>
  <si>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</si>
  <si>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</si>
  <si>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</si>
  <si>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</si>
  <si>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</si>
  <si>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</si>
  <si>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其他个人和家庭的补助支出</t>
  </si>
  <si>
    <t>四</t>
  </si>
  <si>
    <t>310</t>
  </si>
  <si>
    <t>资本性支出</t>
  </si>
  <si>
    <t>31001</t>
  </si>
  <si>
    <t>房屋建筑物购建</t>
  </si>
  <si>
    <t>31002</t>
  </si>
  <si>
    <t>办公设备购置</t>
  </si>
  <si>
    <t>31003</t>
  </si>
  <si>
    <t>专用设备购置</t>
  </si>
  <si>
    <t>31005</t>
  </si>
  <si>
    <t>基础设施建设</t>
  </si>
  <si>
    <t>31006</t>
  </si>
  <si>
    <t>大型修缮</t>
  </si>
  <si>
    <t>31007</t>
  </si>
  <si>
    <t>信息网络及软件购置更新</t>
  </si>
  <si>
    <t>31013</t>
  </si>
  <si>
    <t>公务用车购置</t>
  </si>
  <si>
    <t>31019</t>
  </si>
  <si>
    <t>其他交通工具购置</t>
  </si>
  <si>
    <t>31021</t>
  </si>
  <si>
    <t>文物和陈列品购置</t>
  </si>
  <si>
    <t>31022</t>
  </si>
  <si>
    <t>无形资产购置</t>
  </si>
  <si>
    <t>31099</t>
  </si>
  <si>
    <t>其他资本性支出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</si>
</sst>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</numFmts>
  <fonts count="5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26"/>
      <name val="黑体"/>
      <charset val="134"/>
    </font>
    <font>
      <sz val="26"/>
      <name val="宋体"/>
      <charset val="134"/>
    </font>
    <font>
      <sz val="22"/>
      <name val="黑体"/>
      <charset val="134"/>
    </font>
    <font>
      <sz val="22"/>
      <name val="宋体"/>
      <charset val="134"/>
    </font>
    <font>
      <sz val="18"/>
      <name val="黑体"/>
      <charset val="134"/>
    </font>
    <font>
      <sz val="15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黑体"/>
      <charset val="134"/>
    </font>
    <font>
      <sz val="13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24"/>
      <name val="黑体"/>
      <charset val="134"/>
    </font>
    <font>
      <sz val="14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u/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46" fillId="15" borderId="11" applyNumberFormat="0" applyAlignment="0" applyProtection="0">
      <alignment vertical="center"/>
    </xf>
    <xf numFmtId="0" fontId="50" fillId="23" borderId="17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177" fontId="15" fillId="2" borderId="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15" fillId="2" borderId="4" xfId="0" applyNumberFormat="1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right" vertical="center"/>
    </xf>
    <xf numFmtId="177" fontId="23" fillId="2" borderId="4" xfId="0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4" fontId="24" fillId="0" borderId="4" xfId="0" applyNumberFormat="1" applyFont="1" applyFill="1" applyBorder="1" applyAlignment="1">
      <alignment horizontal="right" vertical="center"/>
    </xf>
    <xf numFmtId="177" fontId="24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2" fillId="0" borderId="6" xfId="0" applyFont="1" applyFill="1" applyBorder="1" applyAlignment="1">
      <alignment horizontal="left" vertical="center" wrapText="1"/>
    </xf>
    <xf numFmtId="4" fontId="23" fillId="0" borderId="4" xfId="0" applyNumberFormat="1" applyFont="1" applyFill="1" applyBorder="1" applyAlignment="1">
      <alignment horizontal="right" vertical="center"/>
    </xf>
    <xf numFmtId="177" fontId="13" fillId="2" borderId="4" xfId="0" applyNumberFormat="1" applyFont="1" applyFill="1" applyBorder="1" applyAlignment="1">
      <alignment horizontal="center" vertical="center" wrapText="1"/>
    </xf>
    <xf numFmtId="177" fontId="22" fillId="0" borderId="6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7" fontId="0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177" fontId="0" fillId="2" borderId="0" xfId="0" applyNumberFormat="1" applyFont="1" applyFill="1" applyAlignment="1">
      <alignment vertical="center"/>
    </xf>
    <xf numFmtId="177" fontId="0" fillId="2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177" fontId="0" fillId="2" borderId="4" xfId="0" applyNumberFormat="1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177" fontId="29" fillId="2" borderId="4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/>
    </xf>
    <xf numFmtId="177" fontId="18" fillId="0" borderId="4" xfId="0" applyNumberFormat="1" applyFont="1" applyFill="1" applyBorder="1" applyAlignment="1">
      <alignment vertical="center" wrapText="1"/>
    </xf>
    <xf numFmtId="177" fontId="30" fillId="2" borderId="4" xfId="0" applyNumberFormat="1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3" borderId="4" xfId="0" applyNumberFormat="1" applyFont="1" applyFill="1" applyBorder="1" applyAlignment="1">
      <alignment vertical="center" wrapText="1"/>
    </xf>
    <xf numFmtId="177" fontId="0" fillId="3" borderId="4" xfId="0" applyNumberFormat="1" applyFont="1" applyFill="1" applyBorder="1" applyAlignment="1">
      <alignment horizontal="center" vertical="center" wrapText="1"/>
    </xf>
    <xf numFmtId="177" fontId="4" fillId="3" borderId="4" xfId="0" applyNumberFormat="1" applyFont="1" applyFill="1" applyBorder="1" applyAlignment="1">
      <alignment vertical="center" wrapText="1"/>
    </xf>
    <xf numFmtId="177" fontId="0" fillId="2" borderId="4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vertical="center" wrapText="1"/>
    </xf>
    <xf numFmtId="177" fontId="24" fillId="0" borderId="4" xfId="0" applyNumberFormat="1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177" fontId="18" fillId="0" borderId="8" xfId="0" applyNumberFormat="1" applyFont="1" applyFill="1" applyBorder="1" applyAlignment="1">
      <alignment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vertical="center" wrapText="1"/>
    </xf>
    <xf numFmtId="177" fontId="31" fillId="4" borderId="8" xfId="0" applyNumberFormat="1" applyFont="1" applyFill="1" applyBorder="1" applyAlignment="1">
      <alignment vertical="center" wrapText="1"/>
    </xf>
    <xf numFmtId="176" fontId="23" fillId="4" borderId="4" xfId="0" applyNumberFormat="1" applyFont="1" applyFill="1" applyBorder="1" applyAlignment="1">
      <alignment horizontal="right" vertical="center"/>
    </xf>
    <xf numFmtId="0" fontId="24" fillId="4" borderId="4" xfId="0" applyFont="1" applyFill="1" applyBorder="1" applyAlignment="1">
      <alignment vertical="center" wrapText="1"/>
    </xf>
    <xf numFmtId="177" fontId="18" fillId="4" borderId="4" xfId="0" applyNumberFormat="1" applyFont="1" applyFill="1" applyBorder="1" applyAlignment="1">
      <alignment vertical="center" wrapText="1"/>
    </xf>
    <xf numFmtId="177" fontId="0" fillId="4" borderId="4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opLeftCell="A6" workbookViewId="0">
      <selection activeCell="D56" sqref="D56"/>
    </sheetView>
  </sheetViews>
  <sheetFormatPr defaultColWidth="9" defaultRowHeight="13.5" outlineLevelCol="5"/>
  <cols>
    <col min="1" max="1" width="32.5" style="52" customWidth="1"/>
    <col min="2" max="2" width="17" style="53" customWidth="1"/>
    <col min="3" max="3" width="15.25" style="53" customWidth="1"/>
    <col min="4" max="4" width="56.625" style="54" customWidth="1"/>
    <col min="5" max="5" width="10.375" style="5"/>
    <col min="6" max="6" width="11.625" style="5" customWidth="1"/>
    <col min="7" max="16384" width="9" style="5"/>
  </cols>
  <sheetData>
    <row r="1" s="5" customFormat="1" ht="31.5" spans="1:4">
      <c r="A1" s="55" t="s">
        <v>0</v>
      </c>
      <c r="B1" s="56"/>
      <c r="C1" s="56"/>
      <c r="D1" s="57"/>
    </row>
    <row r="2" s="5" customFormat="1" ht="18.75" spans="1:4">
      <c r="A2" s="58"/>
      <c r="B2" s="59"/>
      <c r="C2" s="59"/>
      <c r="D2" s="60" t="s">
        <v>1</v>
      </c>
    </row>
    <row r="3" s="45" customFormat="1" ht="24" customHeight="1" spans="1:4">
      <c r="A3" s="61" t="s">
        <v>2</v>
      </c>
      <c r="B3" s="62" t="s">
        <v>3</v>
      </c>
      <c r="C3" s="62"/>
      <c r="D3" s="21" t="s">
        <v>4</v>
      </c>
    </row>
    <row r="4" s="45" customFormat="1" ht="24" customHeight="1" spans="1:4">
      <c r="A4" s="63" t="s">
        <v>5</v>
      </c>
      <c r="B4" s="64">
        <f>B5+B12</f>
        <v>34475.22</v>
      </c>
      <c r="C4" s="62"/>
      <c r="D4" s="21"/>
    </row>
    <row r="5" s="46" customFormat="1" ht="24" customHeight="1" spans="1:4">
      <c r="A5" s="65" t="s">
        <v>6</v>
      </c>
      <c r="B5" s="66">
        <f>SUM(B6:B11)</f>
        <v>10296</v>
      </c>
      <c r="C5" s="67"/>
      <c r="D5" s="68"/>
    </row>
    <row r="6" s="5" customFormat="1" ht="24" customHeight="1" spans="1:4">
      <c r="A6" s="69" t="s">
        <v>7</v>
      </c>
      <c r="B6" s="70">
        <v>6160</v>
      </c>
      <c r="C6" s="71"/>
      <c r="D6" s="44"/>
    </row>
    <row r="7" s="5" customFormat="1" ht="24" customHeight="1" spans="1:4">
      <c r="A7" s="69" t="s">
        <v>8</v>
      </c>
      <c r="B7" s="70">
        <v>3016</v>
      </c>
      <c r="C7" s="71"/>
      <c r="D7" s="72"/>
    </row>
    <row r="8" s="5" customFormat="1" ht="24" customHeight="1" spans="1:4">
      <c r="A8" s="69" t="s">
        <v>9</v>
      </c>
      <c r="B8" s="70">
        <v>80</v>
      </c>
      <c r="C8" s="71"/>
      <c r="D8" s="72"/>
    </row>
    <row r="9" s="5" customFormat="1" ht="24" customHeight="1" spans="1:4">
      <c r="A9" s="69" t="s">
        <v>10</v>
      </c>
      <c r="B9" s="73"/>
      <c r="C9" s="74"/>
      <c r="D9" s="72"/>
    </row>
    <row r="10" s="5" customFormat="1" ht="24" customHeight="1" spans="1:6">
      <c r="A10" s="69" t="s">
        <v>11</v>
      </c>
      <c r="B10" s="73"/>
      <c r="C10" s="74"/>
      <c r="D10" s="72"/>
      <c r="E10" s="5"/>
      <c r="F10" s="75"/>
    </row>
    <row r="11" s="5" customFormat="1" ht="24" customHeight="1" spans="1:6">
      <c r="A11" s="69" t="s">
        <v>12</v>
      </c>
      <c r="B11" s="73">
        <v>1040</v>
      </c>
      <c r="C11" s="74"/>
      <c r="D11" s="72"/>
      <c r="E11" s="5"/>
      <c r="F11" s="75"/>
    </row>
    <row r="12" s="5" customFormat="1" ht="24" customHeight="1" spans="1:6">
      <c r="A12" s="76" t="s">
        <v>13</v>
      </c>
      <c r="B12" s="77">
        <v>24179.22</v>
      </c>
      <c r="C12" s="74"/>
      <c r="D12" s="72"/>
      <c r="E12" s="5"/>
      <c r="F12" s="75"/>
    </row>
    <row r="13" s="5" customFormat="1" ht="24" customHeight="1" spans="1:6">
      <c r="A13" s="76"/>
      <c r="B13" s="77"/>
      <c r="C13" s="74"/>
      <c r="D13" s="72"/>
      <c r="E13" s="5"/>
      <c r="F13" s="75"/>
    </row>
    <row r="14" s="5" customFormat="1" ht="24" customHeight="1" spans="1:4">
      <c r="A14" s="21" t="s">
        <v>14</v>
      </c>
      <c r="B14" s="78" t="s">
        <v>15</v>
      </c>
      <c r="C14" s="78" t="s">
        <v>16</v>
      </c>
      <c r="D14" s="21" t="s">
        <v>4</v>
      </c>
    </row>
    <row r="15" s="5" customFormat="1" ht="24" customHeight="1" spans="1:4">
      <c r="A15" s="65" t="s">
        <v>17</v>
      </c>
      <c r="B15" s="79">
        <f>B16+B19</f>
        <v>16617.632</v>
      </c>
      <c r="C15" s="79"/>
      <c r="D15" s="80"/>
    </row>
    <row r="16" s="5" customFormat="1" ht="24" customHeight="1" spans="1:4">
      <c r="A16" s="81" t="s">
        <v>18</v>
      </c>
      <c r="B16" s="82">
        <f>SUM(B17:B18)</f>
        <v>1992.47</v>
      </c>
      <c r="C16" s="82"/>
      <c r="D16" s="72"/>
    </row>
    <row r="17" s="47" customFormat="1" ht="24" customHeight="1" spans="1:4">
      <c r="A17" s="83" t="s">
        <v>19</v>
      </c>
      <c r="B17" s="84">
        <v>1247.39</v>
      </c>
      <c r="C17" s="71" t="s">
        <v>20</v>
      </c>
      <c r="D17" s="72"/>
    </row>
    <row r="18" s="47" customFormat="1" ht="24" customHeight="1" spans="1:4">
      <c r="A18" s="83" t="s">
        <v>21</v>
      </c>
      <c r="B18" s="84">
        <v>745.08</v>
      </c>
      <c r="C18" s="71" t="s">
        <v>20</v>
      </c>
      <c r="D18" s="72"/>
    </row>
    <row r="19" s="47" customFormat="1" ht="24" customHeight="1" spans="1:4">
      <c r="A19" s="85" t="s">
        <v>22</v>
      </c>
      <c r="B19" s="86">
        <f>B20+B28+B33+B40+B55</f>
        <v>14625.162</v>
      </c>
      <c r="C19" s="86"/>
      <c r="D19" s="72"/>
    </row>
    <row r="20" s="47" customFormat="1" ht="24" customHeight="1" spans="1:4">
      <c r="A20" s="26" t="s">
        <v>23</v>
      </c>
      <c r="B20" s="87">
        <f>SUM(B21:B27)</f>
        <v>1000</v>
      </c>
      <c r="C20" s="87"/>
      <c r="D20" s="88" t="s">
        <v>24</v>
      </c>
    </row>
    <row r="21" s="47" customFormat="1" ht="20.25" customHeight="1" spans="1:4">
      <c r="A21" s="22" t="s">
        <v>25</v>
      </c>
      <c r="B21" s="84">
        <v>230</v>
      </c>
      <c r="C21" s="71" t="s">
        <v>20</v>
      </c>
      <c r="D21" s="72"/>
    </row>
    <row r="22" s="48" customFormat="1" ht="20.25" customHeight="1" spans="1:4">
      <c r="A22" s="89" t="s">
        <v>26</v>
      </c>
      <c r="B22" s="84">
        <f>450+40+32.08</f>
        <v>522.08</v>
      </c>
      <c r="C22" s="71" t="s">
        <v>20</v>
      </c>
      <c r="D22" s="90"/>
    </row>
    <row r="23" s="48" customFormat="1" ht="33.75" customHeight="1" spans="1:4">
      <c r="A23" s="89" t="s">
        <v>27</v>
      </c>
      <c r="B23" s="84">
        <v>15</v>
      </c>
      <c r="C23" s="71" t="s">
        <v>20</v>
      </c>
      <c r="D23" s="91" t="s">
        <v>28</v>
      </c>
    </row>
    <row r="24" s="48" customFormat="1" ht="20.25" customHeight="1" spans="1:6">
      <c r="A24" s="89" t="s">
        <v>29</v>
      </c>
      <c r="B24" s="84">
        <v>80</v>
      </c>
      <c r="C24" s="71" t="s">
        <v>20</v>
      </c>
      <c r="D24" s="91" t="s">
        <v>30</v>
      </c>
      <c r="F24" s="92"/>
    </row>
    <row r="25" s="48" customFormat="1" ht="20.25" customHeight="1" spans="1:4">
      <c r="A25" s="89" t="s">
        <v>31</v>
      </c>
      <c r="B25" s="93"/>
      <c r="C25" s="93"/>
      <c r="D25" s="91" t="s">
        <v>32</v>
      </c>
    </row>
    <row r="26" s="48" customFormat="1" ht="20.25" customHeight="1" spans="1:4">
      <c r="A26" s="89" t="s">
        <v>33</v>
      </c>
      <c r="B26" s="93"/>
      <c r="C26" s="93"/>
      <c r="D26" s="91" t="s">
        <v>34</v>
      </c>
    </row>
    <row r="27" s="48" customFormat="1" ht="20.25" customHeight="1" spans="1:4">
      <c r="A27" s="89" t="s">
        <v>35</v>
      </c>
      <c r="B27" s="84">
        <v>152.92</v>
      </c>
      <c r="C27" s="71" t="s">
        <v>20</v>
      </c>
      <c r="D27" s="91" t="s">
        <v>36</v>
      </c>
    </row>
    <row r="28" s="47" customFormat="1" ht="27.75" customHeight="1" spans="1:4">
      <c r="A28" s="85" t="s">
        <v>37</v>
      </c>
      <c r="B28" s="86">
        <f>SUM(B29:B32)</f>
        <v>1473.89</v>
      </c>
      <c r="C28" s="86"/>
      <c r="D28" s="88" t="s">
        <v>38</v>
      </c>
    </row>
    <row r="29" s="47" customFormat="1" spans="1:4">
      <c r="A29" s="94" t="s">
        <v>39</v>
      </c>
      <c r="B29" s="95">
        <f>150+19.86</f>
        <v>169.86</v>
      </c>
      <c r="C29" s="71" t="s">
        <v>20</v>
      </c>
      <c r="D29" s="72"/>
    </row>
    <row r="30" s="47" customFormat="1" ht="47.1" customHeight="1" spans="1:4">
      <c r="A30" s="22" t="s">
        <v>40</v>
      </c>
      <c r="B30" s="95">
        <v>1000</v>
      </c>
      <c r="C30" s="71" t="s">
        <v>20</v>
      </c>
      <c r="D30" s="72"/>
    </row>
    <row r="31" s="47" customFormat="1" ht="27" spans="1:4">
      <c r="A31" s="22" t="s">
        <v>41</v>
      </c>
      <c r="B31" s="95">
        <v>300</v>
      </c>
      <c r="C31" s="71" t="s">
        <v>20</v>
      </c>
      <c r="D31" s="96"/>
    </row>
    <row r="32" s="47" customFormat="1" ht="39" customHeight="1" spans="1:4">
      <c r="A32" s="22" t="s">
        <v>42</v>
      </c>
      <c r="B32" s="95">
        <v>4.03</v>
      </c>
      <c r="C32" s="71" t="s">
        <v>20</v>
      </c>
      <c r="D32" s="96"/>
    </row>
    <row r="33" s="47" customFormat="1" ht="27.75" customHeight="1" spans="1:4">
      <c r="A33" s="85" t="s">
        <v>43</v>
      </c>
      <c r="B33" s="97">
        <f>SUM(B34:B39)</f>
        <v>1762.678</v>
      </c>
      <c r="C33" s="97"/>
      <c r="D33" s="88" t="s">
        <v>44</v>
      </c>
    </row>
    <row r="34" s="49" customFormat="1" ht="27.75" customHeight="1" spans="1:4">
      <c r="A34" s="98" t="s">
        <v>45</v>
      </c>
      <c r="B34" s="99">
        <v>169.22</v>
      </c>
      <c r="C34" s="71" t="s">
        <v>20</v>
      </c>
      <c r="D34" s="72" t="s">
        <v>46</v>
      </c>
    </row>
    <row r="35" s="50" customFormat="1" ht="27.75" customHeight="1" spans="1:4">
      <c r="A35" s="98" t="s">
        <v>47</v>
      </c>
      <c r="B35" s="100">
        <v>517.03</v>
      </c>
      <c r="C35" s="71" t="s">
        <v>20</v>
      </c>
      <c r="D35" s="72" t="s">
        <v>48</v>
      </c>
    </row>
    <row r="36" s="50" customFormat="1" ht="38.25" customHeight="1" spans="1:4">
      <c r="A36" s="98" t="s">
        <v>49</v>
      </c>
      <c r="B36" s="100">
        <f>697.08+(697.08*15%)</f>
        <v>801.642</v>
      </c>
      <c r="C36" s="71" t="s">
        <v>20</v>
      </c>
      <c r="D36" s="91" t="s">
        <v>50</v>
      </c>
    </row>
    <row r="37" s="50" customFormat="1" ht="38.25" customHeight="1" spans="1:4">
      <c r="A37" s="98" t="s">
        <v>51</v>
      </c>
      <c r="B37" s="100">
        <f>97.04+(97.04*0.15)</f>
        <v>111.596</v>
      </c>
      <c r="C37" s="71" t="s">
        <v>20</v>
      </c>
      <c r="D37" s="91" t="s">
        <v>50</v>
      </c>
    </row>
    <row r="38" s="50" customFormat="1" ht="38.25" customHeight="1" spans="1:4">
      <c r="A38" s="98" t="s">
        <v>52</v>
      </c>
      <c r="B38" s="100">
        <v>155.14</v>
      </c>
      <c r="C38" s="71" t="s">
        <v>20</v>
      </c>
      <c r="D38" s="91"/>
    </row>
    <row r="39" s="51" customFormat="1" ht="27.75" customHeight="1" spans="1:4">
      <c r="A39" s="98" t="s">
        <v>53</v>
      </c>
      <c r="B39" s="100">
        <f>7+7*15%</f>
        <v>8.05</v>
      </c>
      <c r="C39" s="71" t="s">
        <v>20</v>
      </c>
      <c r="D39" s="101" t="s">
        <v>54</v>
      </c>
    </row>
    <row r="40" s="47" customFormat="1" ht="27.75" customHeight="1" spans="1:4">
      <c r="A40" s="26" t="s">
        <v>55</v>
      </c>
      <c r="B40" s="87">
        <f>B41+B45+B51</f>
        <v>7726.364</v>
      </c>
      <c r="C40" s="87"/>
      <c r="D40" s="88"/>
    </row>
    <row r="41" s="47" customFormat="1" ht="27.75" customHeight="1" spans="1:5">
      <c r="A41" s="26" t="s">
        <v>56</v>
      </c>
      <c r="B41" s="102">
        <f>SUM(B42:B44)</f>
        <v>4101.64</v>
      </c>
      <c r="C41" s="102"/>
      <c r="D41" s="103"/>
      <c r="E41" s="104"/>
    </row>
    <row r="42" s="47" customFormat="1" ht="27.75" customHeight="1" spans="1:4">
      <c r="A42" s="26" t="s">
        <v>57</v>
      </c>
      <c r="B42" s="105">
        <v>370</v>
      </c>
      <c r="C42" s="106" t="s">
        <v>58</v>
      </c>
      <c r="D42" s="72"/>
    </row>
    <row r="43" s="6" customFormat="1" ht="27.75" customHeight="1" spans="1:4">
      <c r="A43" s="35" t="s">
        <v>59</v>
      </c>
      <c r="B43" s="95">
        <f>2104.5+(2104.5*10%)</f>
        <v>2314.95</v>
      </c>
      <c r="C43" s="106" t="s">
        <v>58</v>
      </c>
      <c r="D43" s="72" t="s">
        <v>60</v>
      </c>
    </row>
    <row r="44" s="47" customFormat="1" ht="27.75" customHeight="1" spans="1:4">
      <c r="A44" s="35" t="s">
        <v>61</v>
      </c>
      <c r="B44" s="95">
        <f>1287.9+(1287.9*10%)</f>
        <v>1416.69</v>
      </c>
      <c r="C44" s="106" t="s">
        <v>58</v>
      </c>
      <c r="D44" s="72" t="s">
        <v>62</v>
      </c>
    </row>
    <row r="45" s="5" customFormat="1" ht="27.75" customHeight="1" spans="1:4">
      <c r="A45" s="85" t="s">
        <v>63</v>
      </c>
      <c r="B45" s="86">
        <f>SUM(B46:B52)</f>
        <v>3624.724</v>
      </c>
      <c r="C45" s="107"/>
      <c r="D45" s="88"/>
    </row>
    <row r="46" s="5" customFormat="1" ht="27.75" customHeight="1" spans="1:4">
      <c r="A46" s="26" t="s">
        <v>64</v>
      </c>
      <c r="B46" s="105">
        <v>1454.93</v>
      </c>
      <c r="C46" s="106" t="s">
        <v>58</v>
      </c>
      <c r="D46" s="72"/>
    </row>
    <row r="47" s="47" customFormat="1" ht="27.75" customHeight="1" spans="1:4">
      <c r="A47" s="35" t="s">
        <v>59</v>
      </c>
      <c r="B47" s="108">
        <f>1857.54+(1857.54*10%)</f>
        <v>2043.294</v>
      </c>
      <c r="C47" s="106" t="s">
        <v>58</v>
      </c>
      <c r="D47" s="72" t="s">
        <v>65</v>
      </c>
    </row>
    <row r="48" s="47" customFormat="1" ht="27.75" customHeight="1" spans="1:4">
      <c r="A48" s="35" t="s">
        <v>61</v>
      </c>
      <c r="B48" s="84">
        <f>115+(115*0.1)</f>
        <v>126.5</v>
      </c>
      <c r="C48" s="106" t="s">
        <v>58</v>
      </c>
      <c r="D48" s="72" t="s">
        <v>66</v>
      </c>
    </row>
    <row r="49" s="47" customFormat="1" ht="27.75" customHeight="1" spans="1:4">
      <c r="A49" s="85"/>
      <c r="B49" s="86"/>
      <c r="C49" s="86"/>
      <c r="D49" s="72"/>
    </row>
    <row r="50" s="6" customFormat="1" ht="27.75" customHeight="1" spans="1:6">
      <c r="A50" s="83"/>
      <c r="B50" s="84"/>
      <c r="C50" s="84"/>
      <c r="D50" s="72"/>
      <c r="E50" s="5"/>
      <c r="F50" s="5"/>
    </row>
    <row r="51" s="5" customFormat="1" ht="27.75" customHeight="1" spans="1:4">
      <c r="A51" s="85" t="s">
        <v>67</v>
      </c>
      <c r="B51" s="84"/>
      <c r="C51" s="84"/>
      <c r="D51" s="72"/>
    </row>
    <row r="52" s="5" customFormat="1" ht="27.75" customHeight="1" spans="1:4">
      <c r="A52" s="35"/>
      <c r="B52" s="84"/>
      <c r="C52" s="84"/>
      <c r="D52" s="72"/>
    </row>
    <row r="53" s="5" customFormat="1" ht="27.75" customHeight="1" spans="1:4">
      <c r="A53" s="83"/>
      <c r="B53" s="84"/>
      <c r="C53" s="84"/>
      <c r="D53" s="72"/>
    </row>
    <row r="54" s="5" customFormat="1" ht="27.75" customHeight="1" spans="1:4">
      <c r="A54" s="109"/>
      <c r="B54" s="110"/>
      <c r="C54" s="110"/>
      <c r="D54" s="72"/>
    </row>
    <row r="55" s="5" customFormat="1" ht="27.75" customHeight="1" spans="1:4">
      <c r="A55" s="26" t="s">
        <v>68</v>
      </c>
      <c r="B55" s="87">
        <f>B56</f>
        <v>2662.23</v>
      </c>
      <c r="C55" s="87"/>
      <c r="D55" s="72"/>
    </row>
    <row r="56" s="5" customFormat="1" ht="27.75" customHeight="1" spans="1:4">
      <c r="A56" s="109" t="s">
        <v>69</v>
      </c>
      <c r="B56" s="99">
        <v>2662.23</v>
      </c>
      <c r="C56" s="71" t="s">
        <v>20</v>
      </c>
      <c r="D56" s="72"/>
    </row>
    <row r="57" s="5" customFormat="1" ht="27.75" customHeight="1" spans="1:4">
      <c r="A57" s="111"/>
      <c r="B57" s="112"/>
      <c r="C57" s="113"/>
      <c r="D57" s="72"/>
    </row>
    <row r="58" s="5" customFormat="1" ht="27.75" customHeight="1" spans="1:4">
      <c r="A58" s="114" t="s">
        <v>70</v>
      </c>
      <c r="B58" s="115">
        <f>B4-B15</f>
        <v>17857.588</v>
      </c>
      <c r="C58" s="115"/>
      <c r="D58" s="116"/>
    </row>
    <row r="59" s="5" customFormat="1" ht="27.75" customHeight="1" spans="1:4">
      <c r="A59" s="117" t="s">
        <v>71</v>
      </c>
      <c r="B59" s="118">
        <f>B5-B16-B20-B28-B33-B55</f>
        <v>1404.732</v>
      </c>
      <c r="C59" s="119"/>
      <c r="D59" s="120"/>
    </row>
    <row r="60" s="5" customFormat="1" ht="27.75" customHeight="1" spans="1:4">
      <c r="A60" s="117" t="s">
        <v>72</v>
      </c>
      <c r="B60" s="118">
        <f>B12-B40</f>
        <v>16452.856</v>
      </c>
      <c r="C60" s="119"/>
      <c r="D60" s="120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topLeftCell="A42" workbookViewId="0">
      <selection activeCell="E37" sqref="E37"/>
    </sheetView>
  </sheetViews>
  <sheetFormatPr defaultColWidth="9" defaultRowHeight="13.5" outlineLevelCol="4"/>
  <cols>
    <col min="1" max="1" width="5.375" style="5" customWidth="1"/>
    <col min="2" max="2" width="7.25" style="7" customWidth="1"/>
    <col min="3" max="3" width="28.75" style="8" customWidth="1"/>
    <col min="4" max="4" width="19" style="5" customWidth="1"/>
    <col min="5" max="5" width="48" style="5" customWidth="1"/>
    <col min="6" max="16384" width="9" style="5"/>
  </cols>
  <sheetData>
    <row r="1" s="1" customFormat="1" ht="33.75" spans="1:5">
      <c r="A1" s="9" t="s">
        <v>73</v>
      </c>
      <c r="B1" s="9"/>
      <c r="C1" s="10"/>
      <c r="D1" s="10"/>
      <c r="E1" s="10"/>
    </row>
    <row r="2" s="1" customFormat="1" ht="27" spans="1:5">
      <c r="A2" s="11"/>
      <c r="B2" s="11"/>
      <c r="C2" s="12"/>
      <c r="D2" s="13"/>
      <c r="E2" s="14"/>
    </row>
    <row r="3" s="1" customFormat="1" ht="22.5" spans="1:5">
      <c r="A3" s="15"/>
      <c r="B3" s="16" t="s">
        <v>74</v>
      </c>
      <c r="C3" s="16"/>
      <c r="D3" s="16"/>
      <c r="E3" s="17" t="s">
        <v>75</v>
      </c>
    </row>
    <row r="4" s="2" customFormat="1" ht="20.25" spans="1:5">
      <c r="A4" s="18" t="s">
        <v>76</v>
      </c>
      <c r="B4" s="19" t="s">
        <v>77</v>
      </c>
      <c r="C4" s="19" t="s">
        <v>78</v>
      </c>
      <c r="D4" s="20" t="s">
        <v>79</v>
      </c>
      <c r="E4" s="21" t="s">
        <v>80</v>
      </c>
    </row>
    <row r="5" s="3" customFormat="1" ht="20.25" spans="1:5">
      <c r="A5" s="22"/>
      <c r="B5" s="23" t="s">
        <v>81</v>
      </c>
      <c r="C5" s="23"/>
      <c r="D5" s="24">
        <f>D6+D20+D47+D57</f>
        <v>1992.465765</v>
      </c>
      <c r="E5" s="22"/>
    </row>
    <row r="6" s="4" customFormat="1" ht="23.25" customHeight="1" spans="1:5">
      <c r="A6" s="25" t="s">
        <v>82</v>
      </c>
      <c r="B6" s="23" t="s">
        <v>83</v>
      </c>
      <c r="C6" s="26" t="s">
        <v>84</v>
      </c>
      <c r="D6" s="27">
        <f>SUM(D7:D19)</f>
        <v>1244.89</v>
      </c>
      <c r="E6" s="26"/>
    </row>
    <row r="7" s="3" customFormat="1" ht="23.25" customHeight="1" spans="1:5">
      <c r="A7" s="28"/>
      <c r="B7" s="29" t="s">
        <v>85</v>
      </c>
      <c r="C7" s="22" t="s">
        <v>86</v>
      </c>
      <c r="D7" s="30">
        <v>230</v>
      </c>
      <c r="E7" s="22" t="s">
        <v>87</v>
      </c>
    </row>
    <row r="8" s="3" customFormat="1" ht="23.25" customHeight="1" spans="1:5">
      <c r="A8" s="28"/>
      <c r="B8" s="29" t="s">
        <v>88</v>
      </c>
      <c r="C8" s="22" t="s">
        <v>89</v>
      </c>
      <c r="D8" s="30">
        <v>301</v>
      </c>
      <c r="E8" s="22" t="s">
        <v>90</v>
      </c>
    </row>
    <row r="9" s="3" customFormat="1" ht="23.25" customHeight="1" spans="1:5">
      <c r="A9" s="28"/>
      <c r="B9" s="29" t="s">
        <v>91</v>
      </c>
      <c r="C9" s="22" t="s">
        <v>92</v>
      </c>
      <c r="D9" s="30">
        <v>24</v>
      </c>
      <c r="E9" s="22" t="s">
        <v>93</v>
      </c>
    </row>
    <row r="10" s="3" customFormat="1" ht="23.25" customHeight="1" spans="1:5">
      <c r="A10" s="28"/>
      <c r="B10" s="29" t="s">
        <v>94</v>
      </c>
      <c r="C10" s="22" t="s">
        <v>95</v>
      </c>
      <c r="D10" s="30">
        <f>31.72+43.04+8.4</f>
        <v>83.16</v>
      </c>
      <c r="E10" s="31" t="s">
        <v>96</v>
      </c>
    </row>
    <row r="11" s="3" customFormat="1" ht="23.25" customHeight="1" spans="1:5">
      <c r="A11" s="28"/>
      <c r="B11" s="29" t="s">
        <v>97</v>
      </c>
      <c r="C11" s="22" t="s">
        <v>98</v>
      </c>
      <c r="D11" s="30">
        <v>140</v>
      </c>
      <c r="E11" s="22"/>
    </row>
    <row r="12" s="3" customFormat="1" ht="23.25" customHeight="1" spans="1:5">
      <c r="A12" s="28"/>
      <c r="B12" s="29" t="s">
        <v>99</v>
      </c>
      <c r="C12" s="22" t="s">
        <v>100</v>
      </c>
      <c r="D12" s="30">
        <v>79</v>
      </c>
      <c r="E12" s="22"/>
    </row>
    <row r="13" s="3" customFormat="1" ht="23.25" customHeight="1" spans="1:5">
      <c r="A13" s="28"/>
      <c r="B13" s="29" t="s">
        <v>101</v>
      </c>
      <c r="C13" s="22" t="s">
        <v>102</v>
      </c>
      <c r="D13" s="30">
        <v>5.12</v>
      </c>
      <c r="E13" s="22"/>
    </row>
    <row r="14" s="3" customFormat="1" ht="23.25" customHeight="1" spans="1:5">
      <c r="A14" s="28"/>
      <c r="B14" s="29" t="s">
        <v>103</v>
      </c>
      <c r="C14" s="22" t="s">
        <v>104</v>
      </c>
      <c r="D14" s="30"/>
      <c r="E14" s="22"/>
    </row>
    <row r="15" s="3" customFormat="1" ht="23.25" customHeight="1" spans="1:5">
      <c r="A15" s="28"/>
      <c r="B15" s="29" t="s">
        <v>105</v>
      </c>
      <c r="C15" s="22" t="s">
        <v>106</v>
      </c>
      <c r="D15" s="30"/>
      <c r="E15" s="22"/>
    </row>
    <row r="16" s="3" customFormat="1" ht="23.25" customHeight="1" spans="1:5">
      <c r="A16" s="28"/>
      <c r="B16" s="29" t="s">
        <v>107</v>
      </c>
      <c r="C16" s="22" t="s">
        <v>108</v>
      </c>
      <c r="D16" s="30">
        <v>144.61</v>
      </c>
      <c r="E16" s="22"/>
    </row>
    <row r="17" s="3" customFormat="1" ht="23.25" customHeight="1" spans="1:5">
      <c r="A17" s="28"/>
      <c r="B17" s="32" t="s">
        <v>109</v>
      </c>
      <c r="C17" s="22" t="s">
        <v>110</v>
      </c>
      <c r="D17" s="30">
        <v>80</v>
      </c>
      <c r="E17" s="22"/>
    </row>
    <row r="18" s="3" customFormat="1" ht="23.25" customHeight="1" spans="1:5">
      <c r="A18" s="28"/>
      <c r="B18" s="32" t="s">
        <v>111</v>
      </c>
      <c r="C18" s="22" t="s">
        <v>112</v>
      </c>
      <c r="D18" s="30">
        <v>7</v>
      </c>
      <c r="E18" s="33"/>
    </row>
    <row r="19" s="3" customFormat="1" ht="33.75" customHeight="1" spans="1:5">
      <c r="A19" s="34"/>
      <c r="B19" s="32" t="s">
        <v>113</v>
      </c>
      <c r="C19" s="22" t="s">
        <v>114</v>
      </c>
      <c r="D19" s="30">
        <f>129.6+18.2+3.2</f>
        <v>151</v>
      </c>
      <c r="E19" s="35"/>
    </row>
    <row r="20" s="4" customFormat="1" ht="23.25" customHeight="1" spans="1:5">
      <c r="A20" s="36" t="s">
        <v>115</v>
      </c>
      <c r="B20" s="37" t="s">
        <v>116</v>
      </c>
      <c r="C20" s="26" t="s">
        <v>117</v>
      </c>
      <c r="D20" s="27">
        <f>SUM(D21:D46)</f>
        <v>664.405765</v>
      </c>
      <c r="E20" s="26"/>
    </row>
    <row r="21" s="3" customFormat="1" ht="30" customHeight="1" spans="1:5">
      <c r="A21" s="38"/>
      <c r="B21" s="32" t="s">
        <v>118</v>
      </c>
      <c r="C21" s="22" t="s">
        <v>119</v>
      </c>
      <c r="D21" s="30">
        <v>86.4</v>
      </c>
      <c r="E21" s="22" t="s">
        <v>120</v>
      </c>
    </row>
    <row r="22" s="3" customFormat="1" ht="23.25" customHeight="1" spans="1:5">
      <c r="A22" s="38"/>
      <c r="B22" s="32" t="s">
        <v>121</v>
      </c>
      <c r="C22" s="22" t="s">
        <v>122</v>
      </c>
      <c r="D22" s="30">
        <v>23.3</v>
      </c>
      <c r="E22" s="33"/>
    </row>
    <row r="23" s="3" customFormat="1" ht="23.25" customHeight="1" spans="1:5">
      <c r="A23" s="38"/>
      <c r="B23" s="32" t="s">
        <v>123</v>
      </c>
      <c r="C23" s="22" t="s">
        <v>124</v>
      </c>
      <c r="D23" s="30">
        <v>0</v>
      </c>
      <c r="E23" s="33"/>
    </row>
    <row r="24" s="3" customFormat="1" ht="23.25" customHeight="1" spans="1:5">
      <c r="A24" s="38"/>
      <c r="B24" s="32" t="s">
        <v>125</v>
      </c>
      <c r="C24" s="22" t="s">
        <v>126</v>
      </c>
      <c r="D24" s="30">
        <v>0.5</v>
      </c>
      <c r="E24" s="22"/>
    </row>
    <row r="25" s="3" customFormat="1" ht="23.25" customHeight="1" spans="1:5">
      <c r="A25" s="38"/>
      <c r="B25" s="32" t="s">
        <v>127</v>
      </c>
      <c r="C25" s="22" t="s">
        <v>128</v>
      </c>
      <c r="D25" s="30">
        <v>6.58</v>
      </c>
      <c r="E25" s="22" t="s">
        <v>129</v>
      </c>
    </row>
    <row r="26" s="3" customFormat="1" ht="23.25" customHeight="1" spans="1:5">
      <c r="A26" s="38"/>
      <c r="B26" s="32" t="s">
        <v>130</v>
      </c>
      <c r="C26" s="22" t="s">
        <v>131</v>
      </c>
      <c r="D26" s="30">
        <v>22.33</v>
      </c>
      <c r="E26" s="22" t="s">
        <v>132</v>
      </c>
    </row>
    <row r="27" s="3" customFormat="1" ht="33.75" customHeight="1" spans="1:5">
      <c r="A27" s="38"/>
      <c r="B27" s="32" t="s">
        <v>133</v>
      </c>
      <c r="C27" s="22" t="s">
        <v>134</v>
      </c>
      <c r="D27" s="30">
        <f>1.49+60+24</f>
        <v>85.49</v>
      </c>
      <c r="E27" s="22" t="s">
        <v>135</v>
      </c>
    </row>
    <row r="28" s="3" customFormat="1" ht="23.25" customHeight="1" spans="1:5">
      <c r="A28" s="38"/>
      <c r="B28" s="32" t="s">
        <v>136</v>
      </c>
      <c r="C28" s="22" t="s">
        <v>137</v>
      </c>
      <c r="D28" s="30">
        <v>0</v>
      </c>
      <c r="E28" s="22" t="s">
        <v>138</v>
      </c>
    </row>
    <row r="29" s="3" customFormat="1" ht="23.25" customHeight="1" spans="1:5">
      <c r="A29" s="38"/>
      <c r="B29" s="32" t="s">
        <v>139</v>
      </c>
      <c r="C29" s="22" t="s">
        <v>140</v>
      </c>
      <c r="D29" s="30">
        <v>72.36</v>
      </c>
      <c r="E29" s="22"/>
    </row>
    <row r="30" s="3" customFormat="1" ht="23.25" customHeight="1" spans="1:5">
      <c r="A30" s="38"/>
      <c r="B30" s="32" t="s">
        <v>141</v>
      </c>
      <c r="C30" s="22" t="s">
        <v>142</v>
      </c>
      <c r="D30" s="30">
        <v>0</v>
      </c>
      <c r="E30" s="33"/>
    </row>
    <row r="31" s="3" customFormat="1" ht="48.75" customHeight="1" spans="1:5">
      <c r="A31" s="38"/>
      <c r="B31" s="32" t="s">
        <v>143</v>
      </c>
      <c r="C31" s="22" t="s">
        <v>144</v>
      </c>
      <c r="D31" s="30">
        <v>2.9</v>
      </c>
      <c r="E31" s="22" t="s">
        <v>145</v>
      </c>
    </row>
    <row r="32" s="3" customFormat="1" ht="23.25" customHeight="1" spans="1:5">
      <c r="A32" s="38"/>
      <c r="B32" s="32" t="s">
        <v>146</v>
      </c>
      <c r="C32" s="22" t="s">
        <v>147</v>
      </c>
      <c r="D32" s="30">
        <v>16.3078</v>
      </c>
      <c r="E32" s="33"/>
    </row>
    <row r="33" s="3" customFormat="1" ht="27" spans="1:5">
      <c r="A33" s="38"/>
      <c r="B33" s="32" t="s">
        <v>148</v>
      </c>
      <c r="C33" s="22" t="s">
        <v>149</v>
      </c>
      <c r="D33" s="30">
        <v>13</v>
      </c>
      <c r="E33" s="22" t="s">
        <v>150</v>
      </c>
    </row>
    <row r="34" s="3" customFormat="1" ht="23.25" customHeight="1" spans="1:5">
      <c r="A34" s="38"/>
      <c r="B34" s="32" t="s">
        <v>151</v>
      </c>
      <c r="C34" s="22" t="s">
        <v>152</v>
      </c>
      <c r="D34" s="30">
        <v>21</v>
      </c>
      <c r="E34" s="22" t="s">
        <v>153</v>
      </c>
    </row>
    <row r="35" s="3" customFormat="1" ht="18.75" spans="1:5">
      <c r="A35" s="38"/>
      <c r="B35" s="32" t="s">
        <v>154</v>
      </c>
      <c r="C35" s="22" t="s">
        <v>155</v>
      </c>
      <c r="D35" s="30">
        <f>8.4+1.56</f>
        <v>9.96</v>
      </c>
      <c r="E35" s="35" t="s">
        <v>156</v>
      </c>
    </row>
    <row r="36" s="3" customFormat="1" ht="23.25" customHeight="1" spans="1:5">
      <c r="A36" s="38"/>
      <c r="B36" s="32" t="s">
        <v>157</v>
      </c>
      <c r="C36" s="22" t="s">
        <v>158</v>
      </c>
      <c r="D36" s="30">
        <v>0</v>
      </c>
      <c r="E36" s="33"/>
    </row>
    <row r="37" s="3" customFormat="1" ht="23.25" customHeight="1" spans="1:5">
      <c r="A37" s="38"/>
      <c r="B37" s="32" t="s">
        <v>159</v>
      </c>
      <c r="C37" s="22" t="s">
        <v>160</v>
      </c>
      <c r="D37" s="30">
        <v>0</v>
      </c>
      <c r="E37" s="33"/>
    </row>
    <row r="38" s="3" customFormat="1" ht="23.25" customHeight="1" spans="1:5">
      <c r="A38" s="38"/>
      <c r="B38" s="32" t="s">
        <v>161</v>
      </c>
      <c r="C38" s="22" t="s">
        <v>162</v>
      </c>
      <c r="D38" s="30">
        <v>0</v>
      </c>
      <c r="E38" s="33"/>
    </row>
    <row r="39" s="3" customFormat="1" ht="34.5" customHeight="1" spans="1:5">
      <c r="A39" s="38"/>
      <c r="B39" s="32" t="s">
        <v>163</v>
      </c>
      <c r="C39" s="22" t="s">
        <v>164</v>
      </c>
      <c r="D39" s="30">
        <v>221.2</v>
      </c>
      <c r="E39" s="22" t="s">
        <v>165</v>
      </c>
    </row>
    <row r="40" s="3" customFormat="1" ht="23.25" customHeight="1" spans="1:5">
      <c r="A40" s="38"/>
      <c r="B40" s="32" t="s">
        <v>166</v>
      </c>
      <c r="C40" s="22" t="s">
        <v>167</v>
      </c>
      <c r="D40" s="30">
        <v>28.5</v>
      </c>
      <c r="E40" s="22" t="s">
        <v>168</v>
      </c>
    </row>
    <row r="41" s="3" customFormat="1" ht="23.25" customHeight="1" spans="1:5">
      <c r="A41" s="38"/>
      <c r="B41" s="32" t="s">
        <v>169</v>
      </c>
      <c r="C41" s="22" t="s">
        <v>170</v>
      </c>
      <c r="D41" s="30">
        <v>23.757965</v>
      </c>
      <c r="E41" s="35" t="s">
        <v>171</v>
      </c>
    </row>
    <row r="42" s="3" customFormat="1" ht="23.25" customHeight="1" spans="1:5">
      <c r="A42" s="38"/>
      <c r="B42" s="32" t="s">
        <v>172</v>
      </c>
      <c r="C42" s="22" t="s">
        <v>173</v>
      </c>
      <c r="D42" s="30">
        <v>0</v>
      </c>
      <c r="E42" s="33"/>
    </row>
    <row r="43" s="3" customFormat="1" ht="33" customHeight="1" spans="1:5">
      <c r="A43" s="38"/>
      <c r="B43" s="32" t="s">
        <v>174</v>
      </c>
      <c r="C43" s="22" t="s">
        <v>175</v>
      </c>
      <c r="D43" s="30">
        <v>16.8</v>
      </c>
      <c r="E43" s="22" t="s">
        <v>176</v>
      </c>
    </row>
    <row r="44" s="3" customFormat="1" ht="23.25" customHeight="1" spans="1:5">
      <c r="A44" s="38"/>
      <c r="B44" s="29" t="s">
        <v>177</v>
      </c>
      <c r="C44" s="22" t="s">
        <v>178</v>
      </c>
      <c r="D44" s="30">
        <v>1.3</v>
      </c>
      <c r="E44" s="22" t="s">
        <v>179</v>
      </c>
    </row>
    <row r="45" s="3" customFormat="1" ht="23.25" customHeight="1" spans="1:5">
      <c r="A45" s="38"/>
      <c r="B45" s="29" t="s">
        <v>180</v>
      </c>
      <c r="C45" s="22" t="s">
        <v>181</v>
      </c>
      <c r="D45" s="30">
        <v>0</v>
      </c>
      <c r="E45" s="22"/>
    </row>
    <row r="46" s="3" customFormat="1" ht="41.25" customHeight="1" spans="1:5">
      <c r="A46" s="39"/>
      <c r="B46" s="29" t="s">
        <v>182</v>
      </c>
      <c r="C46" s="22" t="s">
        <v>183</v>
      </c>
      <c r="D46" s="30">
        <v>12.72</v>
      </c>
      <c r="E46" s="22" t="s">
        <v>184</v>
      </c>
    </row>
    <row r="47" s="3" customFormat="1" ht="23.25" customHeight="1" spans="1:5">
      <c r="A47" s="25" t="s">
        <v>185</v>
      </c>
      <c r="B47" s="23" t="s">
        <v>186</v>
      </c>
      <c r="C47" s="26" t="s">
        <v>187</v>
      </c>
      <c r="D47" s="27">
        <f>SUM(D48:D56)</f>
        <v>2.5</v>
      </c>
      <c r="E47" s="22"/>
    </row>
    <row r="48" s="4" customFormat="1" ht="23.25" hidden="1" customHeight="1" spans="1:5">
      <c r="A48" s="28"/>
      <c r="B48" s="29" t="s">
        <v>188</v>
      </c>
      <c r="C48" s="22" t="s">
        <v>189</v>
      </c>
      <c r="D48" s="30">
        <v>0</v>
      </c>
      <c r="E48" s="22"/>
    </row>
    <row r="49" s="3" customFormat="1" ht="23.25" hidden="1" customHeight="1" spans="1:5">
      <c r="A49" s="28"/>
      <c r="B49" s="29" t="s">
        <v>190</v>
      </c>
      <c r="C49" s="22" t="s">
        <v>191</v>
      </c>
      <c r="D49" s="30">
        <v>0</v>
      </c>
      <c r="E49" s="22"/>
    </row>
    <row r="50" s="3" customFormat="1" ht="23.25" hidden="1" customHeight="1" spans="1:5">
      <c r="A50" s="28"/>
      <c r="B50" s="29" t="s">
        <v>192</v>
      </c>
      <c r="C50" s="22" t="s">
        <v>193</v>
      </c>
      <c r="D50" s="30">
        <v>0</v>
      </c>
      <c r="E50" s="26"/>
    </row>
    <row r="51" s="3" customFormat="1" ht="23.25" customHeight="1" spans="1:5">
      <c r="A51" s="28"/>
      <c r="B51" s="29" t="s">
        <v>194</v>
      </c>
      <c r="C51" s="22" t="s">
        <v>195</v>
      </c>
      <c r="D51" s="30">
        <v>0</v>
      </c>
      <c r="E51" s="22"/>
    </row>
    <row r="52" s="3" customFormat="1" ht="23.25" customHeight="1" spans="1:5">
      <c r="A52" s="28"/>
      <c r="B52" s="29" t="s">
        <v>196</v>
      </c>
      <c r="C52" s="22" t="s">
        <v>197</v>
      </c>
      <c r="D52" s="30">
        <v>2.5</v>
      </c>
      <c r="E52" s="22"/>
    </row>
    <row r="53" s="3" customFormat="1" ht="23.25" customHeight="1" spans="1:5">
      <c r="A53" s="28"/>
      <c r="B53" s="29" t="s">
        <v>198</v>
      </c>
      <c r="C53" s="22" t="s">
        <v>199</v>
      </c>
      <c r="D53" s="30">
        <v>0</v>
      </c>
      <c r="E53" s="22"/>
    </row>
    <row r="54" s="3" customFormat="1" ht="23.25" hidden="1" customHeight="1" spans="1:5">
      <c r="A54" s="28"/>
      <c r="B54" s="29" t="s">
        <v>200</v>
      </c>
      <c r="C54" s="22" t="s">
        <v>201</v>
      </c>
      <c r="D54" s="30">
        <v>0</v>
      </c>
      <c r="E54" s="22"/>
    </row>
    <row r="55" s="5" customFormat="1" ht="23.25" hidden="1" customHeight="1" spans="1:5">
      <c r="A55" s="28"/>
      <c r="B55" s="29" t="s">
        <v>202</v>
      </c>
      <c r="C55" s="22" t="s">
        <v>203</v>
      </c>
      <c r="D55" s="30">
        <v>0</v>
      </c>
      <c r="E55" s="22"/>
    </row>
    <row r="56" s="5" customFormat="1" ht="23.25" customHeight="1" spans="1:5">
      <c r="A56" s="34"/>
      <c r="B56" s="29" t="s">
        <v>204</v>
      </c>
      <c r="C56" s="22" t="s">
        <v>205</v>
      </c>
      <c r="D56" s="30">
        <v>0</v>
      </c>
      <c r="E56" s="22"/>
    </row>
    <row r="57" s="5" customFormat="1" ht="23.25" customHeight="1" spans="1:5">
      <c r="A57" s="29" t="s">
        <v>206</v>
      </c>
      <c r="B57" s="40" t="s">
        <v>207</v>
      </c>
      <c r="C57" s="26" t="s">
        <v>208</v>
      </c>
      <c r="D57" s="27">
        <f>SUM(D58:D68)</f>
        <v>80.67</v>
      </c>
      <c r="E57" s="41"/>
    </row>
    <row r="58" s="6" customFormat="1" ht="23.25" customHeight="1" spans="1:5">
      <c r="A58" s="29"/>
      <c r="B58" s="42" t="s">
        <v>209</v>
      </c>
      <c r="C58" s="22" t="s">
        <v>210</v>
      </c>
      <c r="D58" s="30">
        <v>0</v>
      </c>
      <c r="E58" s="41"/>
    </row>
    <row r="59" s="5" customFormat="1" ht="23.25" customHeight="1" spans="1:5">
      <c r="A59" s="29"/>
      <c r="B59" s="42" t="s">
        <v>211</v>
      </c>
      <c r="C59" s="22" t="s">
        <v>212</v>
      </c>
      <c r="D59" s="30">
        <v>20.67</v>
      </c>
      <c r="E59" s="41"/>
    </row>
    <row r="60" s="5" customFormat="1" ht="23.25" customHeight="1" spans="1:5">
      <c r="A60" s="29"/>
      <c r="B60" s="42" t="s">
        <v>213</v>
      </c>
      <c r="C60" s="22" t="s">
        <v>214</v>
      </c>
      <c r="D60" s="30">
        <v>60</v>
      </c>
      <c r="E60" s="43"/>
    </row>
    <row r="61" s="5" customFormat="1" ht="23.25" customHeight="1" spans="1:5">
      <c r="A61" s="29"/>
      <c r="B61" s="42" t="s">
        <v>215</v>
      </c>
      <c r="C61" s="22" t="s">
        <v>216</v>
      </c>
      <c r="D61" s="30">
        <v>0</v>
      </c>
      <c r="E61" s="44"/>
    </row>
    <row r="62" s="5" customFormat="1" ht="23.25" hidden="1" customHeight="1" spans="1:5">
      <c r="A62" s="29"/>
      <c r="B62" s="42" t="s">
        <v>217</v>
      </c>
      <c r="C62" s="22" t="s">
        <v>218</v>
      </c>
      <c r="D62" s="30">
        <v>0</v>
      </c>
      <c r="E62" s="44"/>
    </row>
    <row r="63" s="5" customFormat="1" ht="23.25" hidden="1" customHeight="1" spans="1:5">
      <c r="A63" s="29"/>
      <c r="B63" s="42" t="s">
        <v>219</v>
      </c>
      <c r="C63" s="22" t="s">
        <v>220</v>
      </c>
      <c r="D63" s="30">
        <v>0</v>
      </c>
      <c r="E63" s="44"/>
    </row>
    <row r="64" s="5" customFormat="1" ht="23.25" hidden="1" customHeight="1" spans="1:5">
      <c r="A64" s="29"/>
      <c r="B64" s="42" t="s">
        <v>221</v>
      </c>
      <c r="C64" s="22" t="s">
        <v>222</v>
      </c>
      <c r="D64" s="30">
        <v>0</v>
      </c>
      <c r="E64" s="44"/>
    </row>
    <row r="65" s="5" customFormat="1" ht="23.25" hidden="1" customHeight="1" spans="1:5">
      <c r="A65" s="29"/>
      <c r="B65" s="42" t="s">
        <v>223</v>
      </c>
      <c r="C65" s="22" t="s">
        <v>224</v>
      </c>
      <c r="D65" s="30">
        <v>0</v>
      </c>
      <c r="E65" s="44"/>
    </row>
    <row r="66" s="5" customFormat="1" ht="23.25" hidden="1" customHeight="1" spans="1:5">
      <c r="A66" s="29"/>
      <c r="B66" s="42" t="s">
        <v>225</v>
      </c>
      <c r="C66" s="22" t="s">
        <v>226</v>
      </c>
      <c r="D66" s="30">
        <v>0</v>
      </c>
      <c r="E66" s="44"/>
    </row>
    <row r="67" s="5" customFormat="1" ht="23.25" hidden="1" customHeight="1" spans="1:5">
      <c r="A67" s="29"/>
      <c r="B67" s="42" t="s">
        <v>227</v>
      </c>
      <c r="C67" s="22" t="s">
        <v>228</v>
      </c>
      <c r="D67" s="30">
        <v>0</v>
      </c>
      <c r="E67" s="44"/>
    </row>
    <row r="68" s="5" customFormat="1" ht="23.25" hidden="1" customHeight="1" spans="1:5">
      <c r="A68" s="29"/>
      <c r="B68" s="42" t="s">
        <v>229</v>
      </c>
      <c r="C68" s="22" t="s">
        <v>230</v>
      </c>
      <c r="D68" s="30">
        <v>0</v>
      </c>
      <c r="E68" s="44"/>
    </row>
  </sheetData>
  <mergeCells count="7">
    <mergeCell ref="A1:E1"/>
    <mergeCell ref="B3:D3"/>
    <mergeCell ref="B5:C5"/>
    <mergeCell ref="A6:A19"/>
    <mergeCell ref="A20:A46"/>
    <mergeCell ref="A47:A56"/>
    <mergeCell ref="A57:A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2021-11-22T13:20:35Z</dcterms:created>
  <dcterms:modified xsi:type="dcterms:W3CDTF">2021-11-22T13:23:51Z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97F35933AD4941A7A07AD767E40FD9FA</vt:lpwstr>
  </property>
  <property fmtid="{D5CDD505-2E9C-101B-9397-08002B2CF9AE}" pid="3" name="KSOProductBuildVer">
    <vt:lpwstr>2052-11.1.0.11115</vt:lpwstr>
  </property>
</Properties>
</file>